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/.ezuno/CheckOut/"/>
    </mc:Choice>
  </mc:AlternateContent>
  <xr:revisionPtr revIDLastSave="0" documentId="13_ncr:1_{CDB9353E-9199-EA44-982D-2290A572C96D}" xr6:coauthVersionLast="43" xr6:coauthVersionMax="43" xr10:uidLastSave="{00000000-0000-0000-0000-000000000000}"/>
  <bookViews>
    <workbookView xWindow="0" yWindow="460" windowWidth="27980" windowHeight="17540" xr2:uid="{A6101A5F-EC97-9248-B520-AAA5BECF36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G37" i="1"/>
  <c r="F37" i="1"/>
  <c r="E37" i="1"/>
  <c r="F27" i="1"/>
  <c r="F26" i="1"/>
  <c r="P14" i="1"/>
  <c r="P13" i="1"/>
  <c r="N14" i="1"/>
  <c r="N13" i="1"/>
  <c r="F7" i="1"/>
  <c r="F5" i="1" l="1"/>
  <c r="A6" i="1"/>
  <c r="B6" i="1" l="1"/>
  <c r="C37" i="1" l="1"/>
  <c r="D29" i="1"/>
  <c r="D28" i="1"/>
  <c r="D27" i="1"/>
  <c r="D26" i="1"/>
  <c r="M12" i="1"/>
  <c r="L12" i="1"/>
  <c r="K12" i="1"/>
  <c r="J12" i="1"/>
  <c r="F8" i="1" l="1"/>
  <c r="C6" i="1"/>
  <c r="F9" i="1" l="1"/>
  <c r="H14" i="1"/>
  <c r="I14" i="1" s="1"/>
  <c r="H13" i="1"/>
  <c r="E38" i="1" l="1"/>
  <c r="E27" i="1"/>
  <c r="C38" i="1"/>
  <c r="I13" i="1" l="1"/>
  <c r="H37" i="1" s="1"/>
  <c r="E26" i="1" l="1"/>
  <c r="F6" i="1"/>
  <c r="G5" i="1"/>
  <c r="H5" i="1" s="1"/>
  <c r="F38" i="1"/>
  <c r="H38" i="1" l="1"/>
  <c r="I5" i="1"/>
  <c r="G6" i="1"/>
  <c r="H6" i="1" l="1"/>
  <c r="J14" i="1"/>
  <c r="J13" i="1"/>
  <c r="J5" i="1"/>
  <c r="J6" i="1" s="1"/>
  <c r="I6" i="1"/>
  <c r="F29" i="1"/>
  <c r="M14" i="1" l="1"/>
  <c r="M13" i="1"/>
  <c r="L14" i="1"/>
  <c r="L13" i="1"/>
  <c r="K14" i="1"/>
  <c r="K13" i="1"/>
  <c r="F28" i="1" l="1"/>
</calcChain>
</file>

<file path=xl/sharedStrings.xml><?xml version="1.0" encoding="utf-8"?>
<sst xmlns="http://schemas.openxmlformats.org/spreadsheetml/2006/main" count="43" uniqueCount="42">
  <si>
    <t>mRNA fraction</t>
  </si>
  <si>
    <t>spike in</t>
  </si>
  <si>
    <t>mass sirv (ng)</t>
  </si>
  <si>
    <t>mass sirv pg</t>
  </si>
  <si>
    <t>Dil Factor</t>
  </si>
  <si>
    <t>SIRV conc ng/ul</t>
  </si>
  <si>
    <t>SIRV conc pg/ul</t>
  </si>
  <si>
    <t>Vol. SIRVs to add @ Dilution factor 1:</t>
  </si>
  <si>
    <t>total SIRV mass / exp (pg)</t>
  </si>
  <si>
    <t>1 tube</t>
  </si>
  <si>
    <t>Number of libraries to prepare with spike ins withSIRVs</t>
  </si>
  <si>
    <t>Total No. Target libraries</t>
  </si>
  <si>
    <t>Total libraries</t>
  </si>
  <si>
    <t>Total No. tubes needed</t>
  </si>
  <si>
    <t>input (ng)</t>
  </si>
  <si>
    <t>No. samples per batch</t>
  </si>
  <si>
    <t>no batches / SIRV tube</t>
  </si>
  <si>
    <t>total spike ins / tube</t>
  </si>
  <si>
    <t>total SIRV mass / exp (ng)</t>
  </si>
  <si>
    <t>per batch</t>
  </si>
  <si>
    <t>ea. 1 ul aliquot</t>
  </si>
  <si>
    <t>enter the input amount of total RNA in either box</t>
  </si>
  <si>
    <t xml:space="preserve">enter the number of samples to prepare per batch </t>
  </si>
  <si>
    <t>enter the total number of samples to process across all batches</t>
  </si>
  <si>
    <t>total RNA input (ng)</t>
  </si>
  <si>
    <t>Total SIRV amount (ng)</t>
  </si>
  <si>
    <t>Total SIRV amount (pg)</t>
  </si>
  <si>
    <t>Total # preps / 1 ul aliquot</t>
  </si>
  <si>
    <t>1:10</t>
  </si>
  <si>
    <t>1:100</t>
  </si>
  <si>
    <t>1:1000</t>
  </si>
  <si>
    <t>1:2000</t>
  </si>
  <si>
    <t>total SIRV volume ul (Set-3)</t>
  </si>
  <si>
    <t>SIRV amount / 1 ul aliquot (pg)</t>
  </si>
  <si>
    <t>1:200</t>
  </si>
  <si>
    <t>enter the intended spike in percentage, 0.01 = 1%</t>
  </si>
  <si>
    <t xml:space="preserve">enter the mRNA fraction, 0.03 - 3% </t>
  </si>
  <si>
    <t>SIRV-Set 3</t>
  </si>
  <si>
    <t>SIRV-Set 2</t>
  </si>
  <si>
    <t>SIRV-Set 1</t>
  </si>
  <si>
    <t>Total # Preps / SIRV tube (3 ul)</t>
  </si>
  <si>
    <t>per SIRV tube [3 ul]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</si>
</sst>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rgb="FFFF0000"/>
      </left>
      <right/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2" fontId="0" fillId="0" borderId="0" xfId="0" applyNumberFormat="1" applyFill="1"/>
    <xf numFmtId="2" fontId="3" fillId="0" borderId="0" xfId="1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0" fillId="0" borderId="0" xfId="0" applyNumberForma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1" fontId="7" fillId="2" borderId="7" xfId="1" applyNumberFormat="1" applyFont="1" applyBorder="1" applyAlignment="1">
      <alignment horizontal="center" vertical="center"/>
    </xf>
    <xf numFmtId="1" fontId="7" fillId="2" borderId="9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quotePrefix="1" applyNumberFormat="1" applyFont="1" applyBorder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4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2" fillId="0" borderId="40" xfId="1" applyNumberFormat="1" applyFont="1" applyFill="1" applyBorder="1" applyAlignment="1">
      <alignment horizontal="center"/>
    </xf>
    <xf numFmtId="2" fontId="9" fillId="0" borderId="41" xfId="1" applyNumberFormat="1" applyFont="1" applyFill="1" applyBorder="1" applyAlignment="1">
      <alignment horizontal="center"/>
    </xf>
    <xf numFmtId="2" fontId="9" fillId="0" borderId="42" xfId="1" applyNumberFormat="1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/>
    <xf numFmtId="0" fontId="2" fillId="0" borderId="5" xfId="0" applyFont="1" applyFill="1" applyBorder="1"/>
    <xf numFmtId="0" fontId="6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7" fillId="0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5" borderId="32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Good" xfId="1" builtinId="26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8334-AF57-E042-B69B-773DD9D8B611}">
  <dimension ref="A3:P40"/>
  <sheetViews>
    <sheetView tabSelected="1" workbookViewId="0">
      <selection activeCell="H23" sqref="H23"/>
    </sheetView>
  </sheetViews>
  <sheetFormatPr baseColWidth="10" defaultRowHeight="16" x14ac:dyDescent="0.2"/>
  <cols>
    <col min="4" max="4" width="18.33203125" customWidth="1"/>
    <col min="14" max="14" width="13.5" customWidth="1"/>
    <col min="16" max="16" width="11.83203125" customWidth="1"/>
    <col min="20" max="20" width="12" customWidth="1"/>
  </cols>
  <sheetData>
    <row r="3" spans="1:16" x14ac:dyDescent="0.2">
      <c r="A3" s="30" t="s">
        <v>39</v>
      </c>
      <c r="B3" s="30" t="s">
        <v>38</v>
      </c>
      <c r="C3" s="30" t="s">
        <v>37</v>
      </c>
      <c r="D3" s="119" t="s">
        <v>32</v>
      </c>
      <c r="E3" s="119"/>
      <c r="F3" s="48">
        <v>10</v>
      </c>
      <c r="G3" s="49">
        <v>100</v>
      </c>
      <c r="H3" s="49">
        <v>200</v>
      </c>
      <c r="I3" s="49">
        <v>1000</v>
      </c>
      <c r="J3" s="49">
        <v>2000</v>
      </c>
    </row>
    <row r="4" spans="1:16" ht="17" thickBot="1" x14ac:dyDescent="0.25">
      <c r="D4" s="109" t="s">
        <v>4</v>
      </c>
      <c r="E4" s="120"/>
      <c r="F4" s="44" t="s">
        <v>28</v>
      </c>
      <c r="G4" s="45" t="s">
        <v>29</v>
      </c>
      <c r="H4" s="45" t="s">
        <v>34</v>
      </c>
      <c r="I4" s="45" t="s">
        <v>30</v>
      </c>
      <c r="J4" s="45" t="s">
        <v>31</v>
      </c>
      <c r="K4" s="1"/>
    </row>
    <row r="5" spans="1:16" ht="17" thickBot="1" x14ac:dyDescent="0.25">
      <c r="A5" s="80">
        <v>25.2</v>
      </c>
      <c r="B5" s="79">
        <v>25.2</v>
      </c>
      <c r="C5" s="79">
        <v>30.3</v>
      </c>
      <c r="D5" s="109" t="s">
        <v>5</v>
      </c>
      <c r="E5" s="120"/>
      <c r="F5" s="78">
        <f>A5/10</f>
        <v>2.52</v>
      </c>
      <c r="G5" s="23">
        <f>F5/10</f>
        <v>0.252</v>
      </c>
      <c r="H5" s="23">
        <f>G5/2</f>
        <v>0.126</v>
      </c>
      <c r="I5" s="23">
        <f t="shared" ref="I5" si="0">G5/10</f>
        <v>2.52E-2</v>
      </c>
      <c r="J5" s="23">
        <f>I5/2</f>
        <v>1.26E-2</v>
      </c>
    </row>
    <row r="6" spans="1:16" x14ac:dyDescent="0.2">
      <c r="A6" s="30">
        <f>A5*1000</f>
        <v>25200</v>
      </c>
      <c r="B6" s="30">
        <f>B5*1000</f>
        <v>25200</v>
      </c>
      <c r="C6" s="30">
        <f>C5*1000</f>
        <v>30300</v>
      </c>
      <c r="D6" s="109" t="s">
        <v>6</v>
      </c>
      <c r="E6" s="120"/>
      <c r="F6" s="10">
        <f t="shared" ref="F6:G6" si="1">F5*1000</f>
        <v>2520</v>
      </c>
      <c r="G6" s="2">
        <f t="shared" si="1"/>
        <v>252</v>
      </c>
      <c r="H6" s="2">
        <f>G6/2</f>
        <v>126</v>
      </c>
      <c r="I6" s="2">
        <f>I5*1000</f>
        <v>25.2</v>
      </c>
      <c r="J6" s="2">
        <f>J5*1000</f>
        <v>12.6</v>
      </c>
    </row>
    <row r="7" spans="1:16" x14ac:dyDescent="0.2">
      <c r="D7" s="109" t="s">
        <v>25</v>
      </c>
      <c r="E7" s="109"/>
      <c r="F7" s="2">
        <f>25.2*3</f>
        <v>75.599999999999994</v>
      </c>
    </row>
    <row r="8" spans="1:16" x14ac:dyDescent="0.2">
      <c r="D8" s="109" t="s">
        <v>26</v>
      </c>
      <c r="E8" s="109"/>
      <c r="F8">
        <f>F7*1000</f>
        <v>75600</v>
      </c>
    </row>
    <row r="9" spans="1:16" ht="17" thickBot="1" x14ac:dyDescent="0.25">
      <c r="D9" t="s">
        <v>33</v>
      </c>
      <c r="F9">
        <f>F8/10</f>
        <v>7560</v>
      </c>
    </row>
    <row r="10" spans="1:16" ht="16" customHeight="1" x14ac:dyDescent="0.2">
      <c r="J10" s="113" t="s">
        <v>7</v>
      </c>
      <c r="K10" s="114"/>
      <c r="L10" s="114"/>
      <c r="M10" s="115"/>
    </row>
    <row r="11" spans="1:16" ht="16" customHeight="1" thickBot="1" x14ac:dyDescent="0.25">
      <c r="E11" s="3"/>
      <c r="F11" s="4"/>
      <c r="G11" s="4"/>
      <c r="H11" s="5"/>
      <c r="I11" s="5"/>
      <c r="J11" s="116"/>
      <c r="K11" s="117"/>
      <c r="L11" s="117"/>
      <c r="M11" s="118"/>
      <c r="N11" s="43"/>
    </row>
    <row r="12" spans="1:16" ht="35" thickBot="1" x14ac:dyDescent="0.25">
      <c r="E12" s="42" t="s">
        <v>24</v>
      </c>
      <c r="F12" s="42" t="s">
        <v>0</v>
      </c>
      <c r="G12" s="42" t="s">
        <v>1</v>
      </c>
      <c r="H12" s="73" t="s">
        <v>2</v>
      </c>
      <c r="I12" s="74" t="s">
        <v>3</v>
      </c>
      <c r="J12" s="61">
        <f>G3</f>
        <v>100</v>
      </c>
      <c r="K12" s="50">
        <f>H3</f>
        <v>200</v>
      </c>
      <c r="L12" s="50">
        <f>I3</f>
        <v>1000</v>
      </c>
      <c r="M12" s="62">
        <f>J3</f>
        <v>2000</v>
      </c>
      <c r="N12" s="110" t="s">
        <v>40</v>
      </c>
      <c r="O12" s="110"/>
      <c r="P12" s="68" t="s">
        <v>27</v>
      </c>
    </row>
    <row r="13" spans="1:16" x14ac:dyDescent="0.2">
      <c r="D13" s="25"/>
      <c r="E13" s="55">
        <v>100</v>
      </c>
      <c r="F13" s="57">
        <v>0.03</v>
      </c>
      <c r="G13" s="107">
        <v>0.01</v>
      </c>
      <c r="H13" s="25">
        <f>G13*F13*E13</f>
        <v>0.03</v>
      </c>
      <c r="I13" s="30">
        <f>H13*1000</f>
        <v>30</v>
      </c>
      <c r="J13" s="63">
        <f>$I13/G$6</f>
        <v>0.11904761904761904</v>
      </c>
      <c r="K13" s="60">
        <f t="shared" ref="K13:M14" si="2">$I13/H$6</f>
        <v>0.23809523809523808</v>
      </c>
      <c r="L13" s="60">
        <f t="shared" si="2"/>
        <v>1.1904761904761905</v>
      </c>
      <c r="M13" s="64">
        <f t="shared" si="2"/>
        <v>2.3809523809523809</v>
      </c>
      <c r="N13" s="111">
        <f>ROUNDDOWN($F$8/I13,0)</f>
        <v>2520</v>
      </c>
      <c r="O13" s="111"/>
      <c r="P13" s="69">
        <f>ROUNDDOWN(N13/3,0)</f>
        <v>840</v>
      </c>
    </row>
    <row r="14" spans="1:16" ht="17" thickBot="1" x14ac:dyDescent="0.25">
      <c r="D14" s="25"/>
      <c r="E14" s="56">
        <v>1500</v>
      </c>
      <c r="F14" s="58">
        <v>0.03</v>
      </c>
      <c r="G14" s="108"/>
      <c r="H14" s="71">
        <f>G13*F14*E14</f>
        <v>0.44999999999999996</v>
      </c>
      <c r="I14" s="72">
        <f>H14*1000</f>
        <v>449.99999999999994</v>
      </c>
      <c r="J14" s="65">
        <f>$I14/G$6</f>
        <v>1.7857142857142856</v>
      </c>
      <c r="K14" s="66">
        <f t="shared" si="2"/>
        <v>3.5714285714285712</v>
      </c>
      <c r="L14" s="66">
        <f t="shared" si="2"/>
        <v>17.857142857142854</v>
      </c>
      <c r="M14" s="67">
        <f t="shared" si="2"/>
        <v>35.714285714285708</v>
      </c>
      <c r="N14" s="112">
        <f>ROUNDDOWN($F$8/I14,0)</f>
        <v>168</v>
      </c>
      <c r="O14" s="112"/>
      <c r="P14" s="70">
        <f>ROUNDDOWN(N14/3,0)</f>
        <v>56</v>
      </c>
    </row>
    <row r="15" spans="1:16" ht="17" thickBot="1" x14ac:dyDescent="0.25">
      <c r="J15" s="51"/>
      <c r="K15" s="52"/>
      <c r="L15" s="53"/>
      <c r="M15" s="54"/>
    </row>
    <row r="16" spans="1:16" ht="17" thickBot="1" x14ac:dyDescent="0.25">
      <c r="E16" s="91" t="s">
        <v>21</v>
      </c>
      <c r="F16" s="92"/>
      <c r="G16" s="92"/>
      <c r="H16" s="93"/>
      <c r="I16" s="7"/>
      <c r="J16" s="8"/>
    </row>
    <row r="17" spans="3:15" ht="17" thickBot="1" x14ac:dyDescent="0.25">
      <c r="F17" s="104" t="s">
        <v>36</v>
      </c>
      <c r="G17" s="105"/>
      <c r="H17" s="106"/>
      <c r="I17" s="59"/>
      <c r="K17" s="9"/>
    </row>
    <row r="18" spans="3:15" ht="17" thickBot="1" x14ac:dyDescent="0.25">
      <c r="G18" s="97" t="s">
        <v>35</v>
      </c>
      <c r="H18" s="98"/>
      <c r="I18" s="99"/>
      <c r="J18" s="100"/>
      <c r="K18" s="9"/>
    </row>
    <row r="19" spans="3:15" x14ac:dyDescent="0.2">
      <c r="G19" s="35"/>
      <c r="H19" s="35"/>
      <c r="I19" s="35"/>
      <c r="J19" s="35"/>
      <c r="K19" s="9"/>
    </row>
    <row r="20" spans="3:15" x14ac:dyDescent="0.2">
      <c r="I20" s="7"/>
      <c r="J20" s="8"/>
      <c r="K20" s="9"/>
    </row>
    <row r="22" spans="3:15" x14ac:dyDescent="0.2">
      <c r="D22" s="2" t="s">
        <v>10</v>
      </c>
    </row>
    <row r="24" spans="3:15" ht="52" thickBot="1" x14ac:dyDescent="0.25">
      <c r="D24" s="11"/>
      <c r="E24" s="31" t="s">
        <v>19</v>
      </c>
      <c r="F24" s="32" t="s">
        <v>9</v>
      </c>
      <c r="G24" s="81"/>
      <c r="H24" s="11"/>
      <c r="I24" s="28" t="s">
        <v>11</v>
      </c>
      <c r="J24" s="11"/>
      <c r="K24" s="11"/>
      <c r="L24" s="11"/>
    </row>
    <row r="25" spans="3:15" ht="35" thickBot="1" x14ac:dyDescent="0.25">
      <c r="D25" s="75" t="s">
        <v>14</v>
      </c>
      <c r="E25" s="46" t="s">
        <v>20</v>
      </c>
      <c r="F25" s="47" t="s">
        <v>41</v>
      </c>
      <c r="G25" s="84"/>
      <c r="H25" s="24"/>
      <c r="I25" s="34">
        <v>100</v>
      </c>
    </row>
    <row r="26" spans="3:15" ht="22" customHeight="1" thickBot="1" x14ac:dyDescent="0.25">
      <c r="C26" s="87" t="s">
        <v>12</v>
      </c>
      <c r="D26" s="76">
        <f>E13</f>
        <v>100</v>
      </c>
      <c r="E26" s="26">
        <f>P13</f>
        <v>840</v>
      </c>
      <c r="F26" s="26">
        <f>E26*3</f>
        <v>2520</v>
      </c>
      <c r="G26" s="82"/>
      <c r="H26" s="12"/>
      <c r="I26" s="12"/>
      <c r="J26" s="13"/>
      <c r="K26" s="14"/>
      <c r="L26" s="12"/>
    </row>
    <row r="27" spans="3:15" ht="26" customHeight="1" thickBot="1" x14ac:dyDescent="0.25">
      <c r="C27" s="88"/>
      <c r="D27" s="77">
        <f>E14</f>
        <v>1500</v>
      </c>
      <c r="E27" s="27">
        <f>P14</f>
        <v>56</v>
      </c>
      <c r="F27" s="27">
        <f>E27*3</f>
        <v>168</v>
      </c>
      <c r="G27" s="83"/>
      <c r="H27" s="11"/>
      <c r="I27" s="101" t="s">
        <v>23</v>
      </c>
      <c r="J27" s="102"/>
      <c r="K27" s="102"/>
      <c r="L27" s="102"/>
      <c r="M27" s="102"/>
      <c r="N27" s="103"/>
      <c r="O27" s="29"/>
    </row>
    <row r="28" spans="3:15" ht="28" customHeight="1" x14ac:dyDescent="0.2">
      <c r="C28" s="89" t="s">
        <v>13</v>
      </c>
      <c r="D28" s="36">
        <f>E13</f>
        <v>100</v>
      </c>
      <c r="E28" s="37"/>
      <c r="F28" s="40">
        <f>ROUNDUP($I$25/F26,0)</f>
        <v>1</v>
      </c>
      <c r="G28" s="85"/>
      <c r="H28" s="11"/>
      <c r="I28" s="15"/>
      <c r="J28" s="17"/>
      <c r="K28" s="18"/>
      <c r="L28" s="16"/>
    </row>
    <row r="29" spans="3:15" ht="25" customHeight="1" thickBot="1" x14ac:dyDescent="0.25">
      <c r="C29" s="90"/>
      <c r="D29" s="38">
        <f>E14</f>
        <v>1500</v>
      </c>
      <c r="E29" s="39"/>
      <c r="F29" s="41">
        <f>ROUNDUP($I$25/F27,0)</f>
        <v>1</v>
      </c>
      <c r="G29" s="85"/>
      <c r="H29" s="11"/>
      <c r="I29" s="19"/>
      <c r="J29" s="20"/>
      <c r="K29" s="21"/>
      <c r="L29" s="11"/>
    </row>
    <row r="30" spans="3:15" x14ac:dyDescent="0.2">
      <c r="D30" s="11"/>
      <c r="E30" s="11"/>
      <c r="F30" s="11"/>
      <c r="G30" s="11"/>
      <c r="H30" s="11"/>
      <c r="I30" s="11"/>
      <c r="J30" s="11"/>
      <c r="K30" s="11"/>
      <c r="L30" s="11"/>
    </row>
    <row r="31" spans="3:15" x14ac:dyDescent="0.2">
      <c r="D31" s="11"/>
      <c r="E31" s="11"/>
      <c r="F31" s="11"/>
      <c r="G31" s="11"/>
      <c r="H31" s="11"/>
      <c r="I31" s="11"/>
      <c r="J31" s="11"/>
      <c r="K31" s="11"/>
      <c r="L31" s="11"/>
    </row>
    <row r="32" spans="3:15" x14ac:dyDescent="0.2">
      <c r="D32" s="11"/>
      <c r="E32" s="11"/>
      <c r="F32" s="11"/>
      <c r="G32" s="11"/>
      <c r="H32" s="11"/>
      <c r="I32" s="11"/>
      <c r="J32" s="11"/>
      <c r="K32" s="11"/>
      <c r="L32" s="11"/>
    </row>
    <row r="33" spans="3:12" x14ac:dyDescent="0.2">
      <c r="D33" s="11"/>
      <c r="E33" s="11"/>
      <c r="F33" s="22"/>
      <c r="G33" s="22"/>
      <c r="H33" s="22"/>
      <c r="I33" s="22"/>
      <c r="J33" s="22"/>
      <c r="K33" s="11"/>
      <c r="L33" s="11"/>
    </row>
    <row r="34" spans="3:12" x14ac:dyDescent="0.2">
      <c r="D34" s="11"/>
      <c r="E34" s="11"/>
      <c r="F34" s="11"/>
      <c r="G34" s="11"/>
      <c r="H34" s="11"/>
      <c r="I34" s="11"/>
      <c r="J34" s="11"/>
      <c r="K34" s="11"/>
      <c r="L34" s="11"/>
    </row>
    <row r="35" spans="3:12" x14ac:dyDescent="0.2">
      <c r="J35" s="11"/>
      <c r="K35" s="11"/>
      <c r="L35" s="11"/>
    </row>
    <row r="36" spans="3:12" ht="52" thickBot="1" x14ac:dyDescent="0.25">
      <c r="C36" s="6" t="s">
        <v>14</v>
      </c>
      <c r="D36" s="6" t="s">
        <v>15</v>
      </c>
      <c r="E36" s="6" t="s">
        <v>8</v>
      </c>
      <c r="F36" s="6" t="s">
        <v>18</v>
      </c>
      <c r="G36" s="6" t="s">
        <v>16</v>
      </c>
      <c r="H36" s="6" t="s">
        <v>17</v>
      </c>
      <c r="I36" s="28"/>
      <c r="J36" s="11"/>
      <c r="K36" s="11"/>
      <c r="L36" s="11"/>
    </row>
    <row r="37" spans="3:12" ht="17" thickBot="1" x14ac:dyDescent="0.25">
      <c r="C37" s="25">
        <f>E13</f>
        <v>100</v>
      </c>
      <c r="D37" s="33">
        <v>96</v>
      </c>
      <c r="E37" s="25">
        <f>D37*I13</f>
        <v>2880</v>
      </c>
      <c r="F37" s="30">
        <f>E37/1000</f>
        <v>2.88</v>
      </c>
      <c r="G37" s="25">
        <f>A5/F37</f>
        <v>8.75</v>
      </c>
      <c r="H37" s="25">
        <f>G37*D37</f>
        <v>840</v>
      </c>
      <c r="I37" s="86"/>
      <c r="J37" s="11"/>
      <c r="K37" s="11"/>
      <c r="L37" s="11"/>
    </row>
    <row r="38" spans="3:12" ht="17" thickBot="1" x14ac:dyDescent="0.25">
      <c r="C38" s="25">
        <f>E14</f>
        <v>1500</v>
      </c>
      <c r="D38" s="33">
        <v>34</v>
      </c>
      <c r="E38" s="25">
        <f>D38*I14</f>
        <v>15299.999999999998</v>
      </c>
      <c r="F38" s="30">
        <f>E38/1000</f>
        <v>15.299999999999999</v>
      </c>
      <c r="G38" s="25">
        <f>A5/F38</f>
        <v>1.6470588235294119</v>
      </c>
      <c r="H38" s="25">
        <f>G38*D38</f>
        <v>56.000000000000007</v>
      </c>
      <c r="I38" s="86"/>
    </row>
    <row r="39" spans="3:12" ht="17" thickBot="1" x14ac:dyDescent="0.25"/>
    <row r="40" spans="3:12" ht="17" thickBot="1" x14ac:dyDescent="0.25">
      <c r="D40" s="94" t="s">
        <v>22</v>
      </c>
      <c r="E40" s="95"/>
      <c r="F40" s="95"/>
      <c r="G40" s="96"/>
    </row>
  </sheetData>
  <mergeCells count="18">
    <mergeCell ref="D3:E3"/>
    <mergeCell ref="D4:E4"/>
    <mergeCell ref="D5:E5"/>
    <mergeCell ref="D6:E6"/>
    <mergeCell ref="D7:E7"/>
    <mergeCell ref="G13:G14"/>
    <mergeCell ref="D8:E8"/>
    <mergeCell ref="N12:O12"/>
    <mergeCell ref="N13:O13"/>
    <mergeCell ref="N14:O14"/>
    <mergeCell ref="J10:M11"/>
    <mergeCell ref="C26:C27"/>
    <mergeCell ref="C28:C29"/>
    <mergeCell ref="E16:H16"/>
    <mergeCell ref="D40:G40"/>
    <mergeCell ref="G18:J18"/>
    <mergeCell ref="I27:N27"/>
    <mergeCell ref="F17:H17"/>
  </mergeCells>
  <conditionalFormatting sqref="J13:M14">
    <cfRule type="cellIs" dxfId="0" priority="1" operator="between">
      <formula>0.99</formula>
      <formula>2</formula>
    </cfRule>
    <cfRule type="dataBar" priority="2">
      <dataBar>
        <cfvo type="num" val="&quot;&lt;0.99&quot;"/>
        <cfvo type="num" val="&quot;&gt;2&quot;"/>
        <color theme="9"/>
      </dataBar>
      <extLst>
        <ext xmlns:x14="http://schemas.microsoft.com/office/spreadsheetml/2009/9/main" uri="{B025F937-C7B1-47D3-B67F-A62EFF666E3E}">
          <x14:id>{46C53148-54D2-4F44-A9FD-6E95825ABECB}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C53148-54D2-4F44-A9FD-6E95825ABECB}">
            <x14:dataBar minLength="0" maxLength="100">
              <x14:cfvo type="num">
                <xm:f>"&lt;0.99"</xm:f>
              </x14:cfvo>
              <x14:cfvo type="num">
                <xm:f>"&gt;2"</xm:f>
              </x14:cfvo>
              <x14:negativeFillColor rgb="FFFF0000"/>
              <x14:axisColor rgb="FF000000"/>
            </x14:dataBar>
          </x14:cfRule>
          <xm:sqref>J13:M14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2018-05-09T10:37:49Z</dcterms:created>
  <dcterms:modified xsi:type="dcterms:W3CDTF">2019-08-01T08:37:24Z</dcterms:modified>
</cp:coreProperties>
</file>